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" windowWidth="24120" windowHeight="18120" activeTab="1"/>
  </bookViews>
  <sheets>
    <sheet name="Lighting cost comparison" sheetId="1" r:id="rId1"/>
    <sheet name="Lighting cost comparison (2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<sst xmlns="http://schemas.openxmlformats.org/spreadsheetml/2006/main" count="66" uniqueCount="33">
  <si>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CF</t>
  </si>
  <si>
    <t>INC</t>
  </si>
  <si>
    <t>per-period electricity cost</t>
  </si>
  <si>
    <t>present value of electricity cost</t>
  </si>
  <si>
    <t>present value of repurchase cost</t>
  </si>
  <si>
    <t>Discounted</t>
  </si>
  <si>
    <t>present value of costs</t>
  </si>
  <si>
    <t>Cumulative</t>
  </si>
  <si>
    <t>13W Compact Fluorescent</t>
  </si>
  <si>
    <t>Number in package</t>
  </si>
  <si>
    <t>Price (fall 2008)</t>
  </si>
  <si>
    <t>Watts (per bulb)</t>
  </si>
  <si>
    <t>Life (hours per bulb)</t>
  </si>
  <si>
    <t>Life of a bulb (years)</t>
  </si>
  <si>
    <t>Repurchase frequency (years)</t>
  </si>
  <si>
    <t xml:space="preserve">Electricity cost per year </t>
  </si>
  <si>
    <t>Hours per year of use for bulb</t>
  </si>
  <si>
    <t>Hours per day of use for bulb</t>
  </si>
  <si>
    <t>Cost per kilowatt hour</t>
  </si>
  <si>
    <t>Period length (fraction of a year)</t>
  </si>
  <si>
    <t>Interest rate (annual)</t>
  </si>
  <si>
    <t>Compact Fluorescent</t>
  </si>
  <si>
    <t>Electricity Cost</t>
  </si>
  <si>
    <t>Purchase Cost</t>
  </si>
  <si>
    <t>Hours</t>
  </si>
  <si>
    <t>Year</t>
  </si>
  <si>
    <t>Incandescent</t>
  </si>
  <si>
    <t># of bulb in use</t>
  </si>
  <si>
    <t>pack in use</t>
  </si>
  <si>
    <t>30-Year Annual Costs</t>
  </si>
  <si>
    <t>60W Incandescent</t>
  </si>
  <si>
    <t>Time horizon (years)</t>
  </si>
  <si>
    <t>PV Discounted Annually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</si>
</sst>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/>
    </xf>
    <xf numFmtId="7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Border="1" applyAlignment="1">
      <alignment horizontal="center"/>
    </xf>
    <xf numFmtId="7" fontId="0" fillId="33" borderId="10" xfId="44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8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D21" sqref="D21"/>
    </sheetView>
  </sheetViews>
  <sheetFormatPr defaultColWidth="8.8515625" defaultRowHeight="12.75"/>
  <cols>
    <col min="1" max="1" width="32.00390625" style="0" customWidth="1"/>
    <col min="2" max="2" width="8.8515625" style="0" customWidth="1"/>
    <col min="3" max="3" width="25.00390625" style="0" bestFit="1" customWidth="1"/>
    <col min="4" max="4" width="17.7109375" style="0" bestFit="1" customWidth="1"/>
    <col min="5" max="5" width="10.28125" style="0" bestFit="1" customWidth="1"/>
    <col min="6" max="6" width="17.28125" style="0" customWidth="1"/>
    <col min="7" max="7" width="13.8515625" style="0" bestFit="1" customWidth="1"/>
    <col min="8" max="8" width="13.421875" style="0" bestFit="1" customWidth="1"/>
    <col min="9" max="9" width="11.421875" style="0" bestFit="1" customWidth="1"/>
    <col min="10" max="10" width="13.7109375" style="0" bestFit="1" customWidth="1"/>
    <col min="11" max="19" width="8.8515625" style="0" customWidth="1"/>
    <col min="20" max="20" width="13.7109375" style="0" bestFit="1" customWidth="1"/>
    <col min="21" max="21" width="10.421875" style="0" bestFit="1" customWidth="1"/>
    <col min="22" max="22" width="13.7109375" style="0" bestFit="1" customWidth="1"/>
    <col min="23" max="23" width="10.421875" style="0" bestFit="1" customWidth="1"/>
  </cols>
  <sheetData>
    <row r="1" spans="8:18" ht="12.75"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3:18" ht="12.75">
      <c r="C2" s="27" t="s">
        <v>8</v>
      </c>
      <c r="D2" s="27" t="s">
        <v>30</v>
      </c>
      <c r="H2" s="6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0" ht="12.75">
      <c r="A3" s="14" t="s">
        <v>10</v>
      </c>
      <c r="B3" s="2"/>
      <c r="C3" s="17">
        <v>9.98</v>
      </c>
      <c r="D3" s="17">
        <v>4.98</v>
      </c>
      <c r="F3" s="6"/>
      <c r="G3" s="6"/>
      <c r="H3" s="6"/>
      <c r="I3" s="6"/>
      <c r="J3" s="6"/>
    </row>
    <row r="4" spans="1:4" ht="12.75">
      <c r="A4" s="14" t="s">
        <v>9</v>
      </c>
      <c r="B4" s="2"/>
      <c r="C4" s="18">
        <v>6</v>
      </c>
      <c r="D4" s="18">
        <v>8</v>
      </c>
    </row>
    <row r="5" spans="1:4" ht="12.75">
      <c r="A5" s="5" t="s">
        <v>11</v>
      </c>
      <c r="B5" s="2"/>
      <c r="C5" s="18">
        <v>13</v>
      </c>
      <c r="D5" s="18">
        <v>60</v>
      </c>
    </row>
    <row r="6" spans="1:7" ht="12.75">
      <c r="A6" s="14" t="s">
        <v>12</v>
      </c>
      <c r="B6" s="2"/>
      <c r="C6" s="18">
        <v>12000</v>
      </c>
      <c r="D6" s="18">
        <v>1000</v>
      </c>
      <c r="G6" s="8"/>
    </row>
    <row r="7" spans="1:4" ht="12.75">
      <c r="A7" s="4" t="s">
        <v>18</v>
      </c>
      <c r="B7" s="17">
        <v>0.1</v>
      </c>
      <c r="C7" s="1"/>
      <c r="D7" s="1"/>
    </row>
    <row r="8" spans="1:4" ht="12.75">
      <c r="A8" s="5" t="s">
        <v>17</v>
      </c>
      <c r="B8" s="18">
        <v>4</v>
      </c>
      <c r="C8" s="1"/>
      <c r="D8" s="1"/>
    </row>
    <row r="9" spans="1:4" ht="12.75">
      <c r="A9" s="5" t="s">
        <v>16</v>
      </c>
      <c r="B9" s="2">
        <f>B8*365</f>
        <v>1460</v>
      </c>
      <c r="C9" s="1"/>
      <c r="D9" s="1"/>
    </row>
    <row r="10" spans="1:4" ht="12.75">
      <c r="A10" s="14" t="s">
        <v>15</v>
      </c>
      <c r="B10" s="2"/>
      <c r="C10" s="12">
        <f>$B$9*C5/1000*$B$7</f>
        <v>1.8980000000000001</v>
      </c>
      <c r="D10" s="12">
        <f>$B$9*D5/1000*$B$7</f>
        <v>8.76</v>
      </c>
    </row>
    <row r="11" spans="1:4" ht="12.75">
      <c r="A11" s="26" t="s">
        <v>13</v>
      </c>
      <c r="B11" s="2"/>
      <c r="C11" s="20">
        <f>C6/$B$9</f>
        <v>8.219178082191782</v>
      </c>
      <c r="D11" s="20">
        <f>D6/$B$9</f>
        <v>0.684931506849315</v>
      </c>
    </row>
    <row r="12" spans="1:4" ht="12.75">
      <c r="A12" s="15" t="s">
        <v>14</v>
      </c>
      <c r="B12" s="2"/>
      <c r="C12" s="20">
        <f>C11*C4</f>
        <v>49.31506849315069</v>
      </c>
      <c r="D12" s="20">
        <f>D11*D4</f>
        <v>5.47945205479452</v>
      </c>
    </row>
    <row r="13" spans="1:4" ht="12.75">
      <c r="A13" s="6"/>
      <c r="B13" s="1"/>
      <c r="C13" s="1"/>
      <c r="D13" s="1"/>
    </row>
    <row r="14" spans="1:4" ht="12.75">
      <c r="A14" s="5" t="s">
        <v>19</v>
      </c>
      <c r="B14" s="18">
        <v>0.25</v>
      </c>
      <c r="C14" s="1"/>
      <c r="D14" s="1"/>
    </row>
    <row r="15" spans="1:4" ht="12.75">
      <c r="A15" s="5" t="s">
        <v>20</v>
      </c>
      <c r="B15" s="18">
        <v>0.2</v>
      </c>
      <c r="C15" s="1"/>
      <c r="D15" s="1"/>
    </row>
    <row r="16" spans="1:4" ht="12.75">
      <c r="A16" s="15" t="s">
        <v>31</v>
      </c>
      <c r="B16" s="19">
        <v>30</v>
      </c>
      <c r="C16" s="1"/>
      <c r="D16" s="1"/>
    </row>
    <row r="17" spans="1:4" ht="12.75">
      <c r="A17" s="9"/>
      <c r="B17" s="13"/>
      <c r="C17" s="1"/>
      <c r="D17" s="1"/>
    </row>
    <row r="18" spans="1:4" ht="12.75">
      <c r="A18" s="6"/>
      <c r="B18" s="1"/>
      <c r="C18" s="1" t="s">
        <v>8</v>
      </c>
      <c r="D18" s="1" t="s">
        <v>30</v>
      </c>
    </row>
    <row r="19" spans="1:4" ht="12.75">
      <c r="A19" s="5" t="s">
        <v>2</v>
      </c>
      <c r="B19" s="2"/>
      <c r="C19" s="12">
        <f>$B$14*C10</f>
        <v>0.47450000000000003</v>
      </c>
      <c r="D19" s="12">
        <f>$B$14*D10</f>
        <v>2.19</v>
      </c>
    </row>
    <row r="20" spans="1:4" ht="12.75">
      <c r="A20" s="15" t="s">
        <v>3</v>
      </c>
      <c r="B20" s="2"/>
      <c r="C20" s="16">
        <f>-PV($B$15*$B$14,$B$16/$B$14,C19,0,1)</f>
        <v>9.935941221828635</v>
      </c>
      <c r="D20" s="16">
        <f>-PV($B$15*$B$14,$B$16/$B$14,D19,0,1)</f>
        <v>45.8581902545937</v>
      </c>
    </row>
    <row r="21" spans="1:4" ht="12.75">
      <c r="A21" s="15" t="s">
        <v>4</v>
      </c>
      <c r="B21" s="7"/>
      <c r="C21" s="16">
        <f>-PV($B$15*C12,1+INT($B$16/C12),C3,0,1)</f>
        <v>9.98</v>
      </c>
      <c r="D21" s="16">
        <f>-PV($B$15*D12,1+INT($B$16/D12),D3,0,1)</f>
        <v>9.41188802547622</v>
      </c>
    </row>
    <row r="22" spans="1:4" ht="12.75">
      <c r="A22" s="15" t="s">
        <v>6</v>
      </c>
      <c r="B22" s="2"/>
      <c r="C22" s="16">
        <f>C20+C21</f>
        <v>19.915941221828636</v>
      </c>
      <c r="D22" s="16">
        <f>D20+D21</f>
        <v>55.270078280069924</v>
      </c>
    </row>
    <row r="23" ht="12.75">
      <c r="A23" s="9"/>
    </row>
    <row r="24" ht="12.75">
      <c r="A24" s="9"/>
    </row>
    <row r="25" ht="12.75">
      <c r="A25" s="9"/>
    </row>
    <row r="26" spans="1:9" ht="12.75">
      <c r="A26" s="9"/>
      <c r="E26" t="s">
        <v>32</v>
      </c>
      <c r="I26" t="s">
        <v>32</v>
      </c>
    </row>
    <row r="27" spans="1:9" ht="12.75">
      <c r="A27" s="25" t="s">
        <v>29</v>
      </c>
      <c r="E27" s="24">
        <f>SUM(E32:E62)</f>
        <v>19.430021284988</v>
      </c>
      <c r="F27" s="28"/>
      <c r="I27" s="24">
        <f>SUM(I32:I62)</f>
        <v>51.662898700443264</v>
      </c>
    </row>
    <row r="28" spans="1:7" ht="12.75">
      <c r="A28" s="9"/>
      <c r="B28" s="11"/>
      <c r="C28" s="11"/>
      <c r="G28" s="29" t="s">
        <v>26</v>
      </c>
    </row>
    <row r="29" ht="12.75">
      <c r="G29" s="2" t="s">
        <v>22</v>
      </c>
    </row>
    <row r="30" spans="1:23" ht="12.75">
      <c r="A30" s="5"/>
      <c r="B30" s="5"/>
      <c r="C30" s="30" t="s">
        <v>21</v>
      </c>
      <c r="D30" s="30"/>
      <c r="E30" s="30"/>
      <c r="F30" s="30"/>
      <c r="G30" s="22"/>
      <c r="H30" s="29"/>
      <c r="I30" s="29"/>
      <c r="J30" s="29"/>
      <c r="T30" s="31" t="s">
        <v>0</v>
      </c>
      <c r="U30" s="31"/>
      <c r="V30" s="31" t="s">
        <v>1</v>
      </c>
      <c r="W30" s="31"/>
    </row>
    <row r="31" spans="1:23" ht="12.75">
      <c r="A31" s="2" t="s">
        <v>25</v>
      </c>
      <c r="B31" s="2" t="s">
        <v>24</v>
      </c>
      <c r="C31" s="2" t="s">
        <v>22</v>
      </c>
      <c r="D31" s="2" t="s">
        <v>23</v>
      </c>
      <c r="E31" s="2" t="s">
        <v>5</v>
      </c>
      <c r="F31" s="2" t="s">
        <v>7</v>
      </c>
      <c r="G31" s="22">
        <f>$D$10</f>
        <v>8.76</v>
      </c>
      <c r="H31" s="2" t="s">
        <v>23</v>
      </c>
      <c r="I31" s="2" t="s">
        <v>5</v>
      </c>
      <c r="J31" s="21" t="s">
        <v>7</v>
      </c>
      <c r="T31" s="5" t="s">
        <v>27</v>
      </c>
      <c r="U31" s="5" t="s">
        <v>28</v>
      </c>
      <c r="V31" s="5" t="s">
        <v>27</v>
      </c>
      <c r="W31" s="5" t="s">
        <v>28</v>
      </c>
    </row>
    <row r="32" spans="1:23" ht="12.75">
      <c r="A32" s="2">
        <v>0</v>
      </c>
      <c r="B32" s="2"/>
      <c r="C32" s="22"/>
      <c r="D32" s="3">
        <f>C3</f>
        <v>9.98</v>
      </c>
      <c r="E32" s="22">
        <f>(C32+D32)/(1+$B$15)^A32</f>
        <v>9.98</v>
      </c>
      <c r="F32" s="22">
        <f>E32</f>
        <v>9.98</v>
      </c>
      <c r="G32" s="22">
        <f aca="true" t="shared" si="0" ref="G32:G60">$D$10</f>
        <v>8.76</v>
      </c>
      <c r="H32" s="7">
        <f>$D$3</f>
        <v>4.98</v>
      </c>
      <c r="I32" s="22">
        <f>(G30+H32)/(1+$B$15)^A32</f>
        <v>4.98</v>
      </c>
      <c r="J32" s="23">
        <f>I32</f>
        <v>4.98</v>
      </c>
      <c r="T32" s="5">
        <f>1+INT($B32/$C$6)</f>
        <v>1</v>
      </c>
      <c r="U32" s="5">
        <f>1+INT(T32/$C$4)</f>
        <v>1</v>
      </c>
      <c r="V32" s="5">
        <f>1+INT($B32/$D$6)</f>
        <v>1</v>
      </c>
      <c r="W32" s="5">
        <f>1+INT(V32/$D$4)</f>
        <v>1</v>
      </c>
    </row>
    <row r="33" spans="1:23" ht="12.75">
      <c r="A33" s="2">
        <v>1</v>
      </c>
      <c r="B33" s="2">
        <f>$B$9*A33</f>
        <v>1460</v>
      </c>
      <c r="C33" s="22">
        <f>$C$10</f>
        <v>1.8980000000000001</v>
      </c>
      <c r="D33" s="7">
        <f>IF(U33&gt;U32,$C$3,0)</f>
        <v>0</v>
      </c>
      <c r="E33" s="22">
        <f aca="true" t="shared" si="1" ref="E33:E62">(C33+D33)/(1+$B$15)^A33</f>
        <v>1.5816666666666668</v>
      </c>
      <c r="F33" s="22">
        <f>F32+E33</f>
        <v>11.561666666666667</v>
      </c>
      <c r="G33" s="22">
        <f t="shared" si="0"/>
        <v>8.76</v>
      </c>
      <c r="H33" s="7">
        <f>IF(W33&gt;W32,$D$3,0)</f>
        <v>0</v>
      </c>
      <c r="I33" s="22">
        <f>(G31+H33)/(1+$B$15)^A33</f>
        <v>7.3</v>
      </c>
      <c r="J33" s="22">
        <f>J32+I33</f>
        <v>12.280000000000001</v>
      </c>
      <c r="T33" s="5">
        <f aca="true" t="shared" si="2" ref="T33:T62">1+INT($B33/$C$6)</f>
        <v>1</v>
      </c>
      <c r="U33" s="5">
        <f aca="true" t="shared" si="3" ref="U33:U62">1+INT(T33/$C$4)</f>
        <v>1</v>
      </c>
      <c r="V33" s="5">
        <f aca="true" t="shared" si="4" ref="V33:V62">1+INT($B33/$D$6)</f>
        <v>2</v>
      </c>
      <c r="W33" s="5">
        <f aca="true" t="shared" si="5" ref="W33:W62">1+INT(V33/$D$4)</f>
        <v>1</v>
      </c>
    </row>
    <row r="34" spans="1:23" ht="12.75">
      <c r="A34" s="2">
        <v>2</v>
      </c>
      <c r="B34" s="2">
        <f aca="true" t="shared" si="6" ref="B34:B62">$B$9*A34</f>
        <v>2920</v>
      </c>
      <c r="C34" s="22">
        <f aca="true" t="shared" si="7" ref="C34:C62">$C$10</f>
        <v>1.8980000000000001</v>
      </c>
      <c r="D34" s="7">
        <f aca="true" t="shared" si="8" ref="D34:D62">IF(U34&gt;U33,$C$3,0)</f>
        <v>0</v>
      </c>
      <c r="E34" s="22">
        <f t="shared" si="1"/>
        <v>1.3180555555555558</v>
      </c>
      <c r="F34" s="22">
        <f>F33+E34</f>
        <v>12.879722222222224</v>
      </c>
      <c r="G34" s="22">
        <f t="shared" si="0"/>
        <v>8.76</v>
      </c>
      <c r="H34" s="7">
        <f aca="true" t="shared" si="9" ref="H34:H41">IF(W34&gt;W33,$D$3,0)</f>
        <v>0</v>
      </c>
      <c r="I34" s="22">
        <f>(G32+H34)/(1+$B$15)^A34</f>
        <v>6.083333333333333</v>
      </c>
      <c r="J34" s="22">
        <f>J33+I34</f>
        <v>18.363333333333333</v>
      </c>
      <c r="T34" s="5">
        <f t="shared" si="2"/>
        <v>1</v>
      </c>
      <c r="U34" s="5">
        <f t="shared" si="3"/>
        <v>1</v>
      </c>
      <c r="V34" s="5">
        <f t="shared" si="4"/>
        <v>3</v>
      </c>
      <c r="W34" s="5">
        <f t="shared" si="5"/>
        <v>1</v>
      </c>
    </row>
    <row r="35" spans="1:23" ht="12.75">
      <c r="A35" s="2">
        <v>3</v>
      </c>
      <c r="B35" s="2">
        <f t="shared" si="6"/>
        <v>4380</v>
      </c>
      <c r="C35" s="22">
        <f t="shared" si="7"/>
        <v>1.8980000000000001</v>
      </c>
      <c r="D35" s="7">
        <f t="shared" si="8"/>
        <v>0</v>
      </c>
      <c r="E35" s="22">
        <f t="shared" si="1"/>
        <v>1.0983796296296298</v>
      </c>
      <c r="F35" s="22">
        <f aca="true" t="shared" si="10" ref="F35:F62">F34+E35</f>
        <v>13.978101851851854</v>
      </c>
      <c r="G35" s="22">
        <f t="shared" si="0"/>
        <v>8.76</v>
      </c>
      <c r="H35" s="7">
        <f t="shared" si="9"/>
        <v>0</v>
      </c>
      <c r="I35" s="22">
        <f>(G33+H35)/(1+$B$15)^A35</f>
        <v>5.069444444444445</v>
      </c>
      <c r="J35" s="22">
        <f aca="true" t="shared" si="11" ref="J35:J62">J34+I35</f>
        <v>23.43277777777778</v>
      </c>
      <c r="T35" s="5">
        <f t="shared" si="2"/>
        <v>1</v>
      </c>
      <c r="U35" s="5">
        <f t="shared" si="3"/>
        <v>1</v>
      </c>
      <c r="V35" s="5">
        <f t="shared" si="4"/>
        <v>5</v>
      </c>
      <c r="W35" s="5">
        <f t="shared" si="5"/>
        <v>1</v>
      </c>
    </row>
    <row r="36" spans="1:23" ht="12.75">
      <c r="A36" s="2">
        <v>4</v>
      </c>
      <c r="B36" s="2">
        <f t="shared" si="6"/>
        <v>5840</v>
      </c>
      <c r="C36" s="22">
        <f t="shared" si="7"/>
        <v>1.8980000000000001</v>
      </c>
      <c r="D36" s="7">
        <f t="shared" si="8"/>
        <v>0</v>
      </c>
      <c r="E36" s="22">
        <f t="shared" si="1"/>
        <v>0.9153163580246915</v>
      </c>
      <c r="F36" s="22">
        <f t="shared" si="10"/>
        <v>14.893418209876545</v>
      </c>
      <c r="G36" s="22">
        <f t="shared" si="0"/>
        <v>8.76</v>
      </c>
      <c r="H36" s="7">
        <f t="shared" si="9"/>
        <v>0</v>
      </c>
      <c r="I36" s="22">
        <f>(G34+H36)/(1+$B$15)^A36</f>
        <v>4.224537037037037</v>
      </c>
      <c r="J36" s="22">
        <f t="shared" si="11"/>
        <v>27.657314814814818</v>
      </c>
      <c r="T36" s="5">
        <f t="shared" si="2"/>
        <v>1</v>
      </c>
      <c r="U36" s="5">
        <f t="shared" si="3"/>
        <v>1</v>
      </c>
      <c r="V36" s="5">
        <f t="shared" si="4"/>
        <v>6</v>
      </c>
      <c r="W36" s="5">
        <f t="shared" si="5"/>
        <v>1</v>
      </c>
    </row>
    <row r="37" spans="1:23" ht="12.75">
      <c r="A37" s="2">
        <v>5</v>
      </c>
      <c r="B37" s="2">
        <f t="shared" si="6"/>
        <v>7300</v>
      </c>
      <c r="C37" s="22">
        <f t="shared" si="7"/>
        <v>1.8980000000000001</v>
      </c>
      <c r="D37" s="7">
        <f t="shared" si="8"/>
        <v>0</v>
      </c>
      <c r="E37" s="22">
        <f t="shared" si="1"/>
        <v>0.7627636316872429</v>
      </c>
      <c r="F37" s="22">
        <f t="shared" si="10"/>
        <v>15.656181841563788</v>
      </c>
      <c r="G37" s="22">
        <f t="shared" si="0"/>
        <v>8.76</v>
      </c>
      <c r="H37" s="7">
        <f>IF(W37&gt;W36,$D$3,0)</f>
        <v>4.98</v>
      </c>
      <c r="I37" s="22">
        <f>(G35+H37)/(1+$B$15)^A37</f>
        <v>5.521797839506173</v>
      </c>
      <c r="J37" s="22">
        <f t="shared" si="11"/>
        <v>33.17911265432099</v>
      </c>
      <c r="T37" s="5">
        <f t="shared" si="2"/>
        <v>1</v>
      </c>
      <c r="U37" s="5">
        <f t="shared" si="3"/>
        <v>1</v>
      </c>
      <c r="V37" s="5">
        <f t="shared" si="4"/>
        <v>8</v>
      </c>
      <c r="W37" s="5">
        <f t="shared" si="5"/>
        <v>2</v>
      </c>
    </row>
    <row r="38" spans="1:23" ht="12.75">
      <c r="A38" s="2">
        <v>6</v>
      </c>
      <c r="B38" s="2">
        <f t="shared" si="6"/>
        <v>8760</v>
      </c>
      <c r="C38" s="22">
        <f t="shared" si="7"/>
        <v>1.8980000000000001</v>
      </c>
      <c r="D38" s="7">
        <f t="shared" si="8"/>
        <v>0</v>
      </c>
      <c r="E38" s="22">
        <f t="shared" si="1"/>
        <v>0.635636359739369</v>
      </c>
      <c r="F38" s="22">
        <f t="shared" si="10"/>
        <v>16.29181820130316</v>
      </c>
      <c r="G38" s="22">
        <f t="shared" si="0"/>
        <v>8.76</v>
      </c>
      <c r="H38" s="7">
        <f t="shared" si="9"/>
        <v>0</v>
      </c>
      <c r="I38" s="22">
        <f>(G36+H38)/(1+$B$15)^A38</f>
        <v>2.933706275720165</v>
      </c>
      <c r="J38" s="22">
        <f t="shared" si="11"/>
        <v>36.11281893004115</v>
      </c>
      <c r="T38" s="5">
        <f t="shared" si="2"/>
        <v>1</v>
      </c>
      <c r="U38" s="5">
        <f t="shared" si="3"/>
        <v>1</v>
      </c>
      <c r="V38" s="5">
        <f t="shared" si="4"/>
        <v>9</v>
      </c>
      <c r="W38" s="5">
        <f t="shared" si="5"/>
        <v>2</v>
      </c>
    </row>
    <row r="39" spans="1:23" ht="12.75">
      <c r="A39" s="2">
        <v>7</v>
      </c>
      <c r="B39" s="2">
        <f t="shared" si="6"/>
        <v>10220</v>
      </c>
      <c r="C39" s="22">
        <f t="shared" si="7"/>
        <v>1.8980000000000001</v>
      </c>
      <c r="D39" s="7">
        <f t="shared" si="8"/>
        <v>0</v>
      </c>
      <c r="E39" s="22">
        <f t="shared" si="1"/>
        <v>0.5296969664494743</v>
      </c>
      <c r="F39" s="22">
        <f t="shared" si="10"/>
        <v>16.821515167752633</v>
      </c>
      <c r="G39" s="22">
        <f t="shared" si="0"/>
        <v>8.76</v>
      </c>
      <c r="H39" s="7">
        <f>IF(W39&gt;W38,$D$3,0)</f>
        <v>0</v>
      </c>
      <c r="I39" s="22">
        <f>(G37+H39)/(1+$B$15)^A39</f>
        <v>2.444755229766804</v>
      </c>
      <c r="J39" s="22">
        <f t="shared" si="11"/>
        <v>38.557574159807956</v>
      </c>
      <c r="T39" s="5">
        <f t="shared" si="2"/>
        <v>1</v>
      </c>
      <c r="U39" s="5">
        <f t="shared" si="3"/>
        <v>1</v>
      </c>
      <c r="V39" s="5">
        <f t="shared" si="4"/>
        <v>11</v>
      </c>
      <c r="W39" s="5">
        <f t="shared" si="5"/>
        <v>2</v>
      </c>
    </row>
    <row r="40" spans="1:23" ht="12.75">
      <c r="A40" s="2">
        <v>8</v>
      </c>
      <c r="B40" s="2">
        <f t="shared" si="6"/>
        <v>11680</v>
      </c>
      <c r="C40" s="22">
        <f t="shared" si="7"/>
        <v>1.8980000000000001</v>
      </c>
      <c r="D40" s="7">
        <f t="shared" si="8"/>
        <v>0</v>
      </c>
      <c r="E40" s="22">
        <f t="shared" si="1"/>
        <v>0.44141413870789525</v>
      </c>
      <c r="F40" s="22">
        <f t="shared" si="10"/>
        <v>17.262929306460528</v>
      </c>
      <c r="G40" s="22">
        <f t="shared" si="0"/>
        <v>8.76</v>
      </c>
      <c r="H40" s="7">
        <f t="shared" si="9"/>
        <v>0</v>
      </c>
      <c r="I40" s="22">
        <f>(G38+H40)/(1+$B$15)^A40</f>
        <v>2.03729602480567</v>
      </c>
      <c r="J40" s="22">
        <f t="shared" si="11"/>
        <v>40.594870184613626</v>
      </c>
      <c r="T40" s="5">
        <f t="shared" si="2"/>
        <v>1</v>
      </c>
      <c r="U40" s="5">
        <f t="shared" si="3"/>
        <v>1</v>
      </c>
      <c r="V40" s="5">
        <f t="shared" si="4"/>
        <v>12</v>
      </c>
      <c r="W40" s="5">
        <f t="shared" si="5"/>
        <v>2</v>
      </c>
    </row>
    <row r="41" spans="1:23" ht="12.75">
      <c r="A41" s="2">
        <v>9</v>
      </c>
      <c r="B41" s="2">
        <f t="shared" si="6"/>
        <v>13140</v>
      </c>
      <c r="C41" s="22">
        <f t="shared" si="7"/>
        <v>1.8980000000000001</v>
      </c>
      <c r="D41" s="7">
        <f t="shared" si="8"/>
        <v>0</v>
      </c>
      <c r="E41" s="22">
        <f t="shared" si="1"/>
        <v>0.3678451155899127</v>
      </c>
      <c r="F41" s="22">
        <f t="shared" si="10"/>
        <v>17.63077442205044</v>
      </c>
      <c r="G41" s="22">
        <f t="shared" si="0"/>
        <v>8.76</v>
      </c>
      <c r="H41" s="7">
        <f t="shared" si="9"/>
        <v>0</v>
      </c>
      <c r="I41" s="22">
        <f>(G39+H41)/(1+$B$15)^A41</f>
        <v>1.6977466873380584</v>
      </c>
      <c r="J41" s="22">
        <f t="shared" si="11"/>
        <v>42.29261687195169</v>
      </c>
      <c r="T41" s="5">
        <f t="shared" si="2"/>
        <v>2</v>
      </c>
      <c r="U41" s="5">
        <f t="shared" si="3"/>
        <v>1</v>
      </c>
      <c r="V41" s="5">
        <f t="shared" si="4"/>
        <v>14</v>
      </c>
      <c r="W41" s="5">
        <f t="shared" si="5"/>
        <v>2</v>
      </c>
    </row>
    <row r="42" spans="1:23" ht="12.75">
      <c r="A42" s="2">
        <v>10</v>
      </c>
      <c r="B42" s="2">
        <f t="shared" si="6"/>
        <v>14600</v>
      </c>
      <c r="C42" s="22">
        <f t="shared" si="7"/>
        <v>1.8980000000000001</v>
      </c>
      <c r="D42" s="7">
        <f t="shared" si="8"/>
        <v>0</v>
      </c>
      <c r="E42" s="22">
        <f t="shared" si="1"/>
        <v>0.3065375963249272</v>
      </c>
      <c r="F42" s="22">
        <f t="shared" si="10"/>
        <v>17.937312018375366</v>
      </c>
      <c r="G42" s="22">
        <f t="shared" si="0"/>
        <v>8.76</v>
      </c>
      <c r="H42" s="7">
        <f aca="true" t="shared" si="12" ref="H42:H48">IF(W42&gt;W41,$D$3,0)</f>
        <v>0</v>
      </c>
      <c r="I42" s="22">
        <f>(G40+H42)/(1+$B$15)^A42</f>
        <v>1.4147889061150487</v>
      </c>
      <c r="J42" s="22">
        <f t="shared" si="11"/>
        <v>43.707405778066736</v>
      </c>
      <c r="T42" s="5">
        <f t="shared" si="2"/>
        <v>2</v>
      </c>
      <c r="U42" s="5">
        <f t="shared" si="3"/>
        <v>1</v>
      </c>
      <c r="V42" s="5">
        <f t="shared" si="4"/>
        <v>15</v>
      </c>
      <c r="W42" s="5">
        <f t="shared" si="5"/>
        <v>2</v>
      </c>
    </row>
    <row r="43" spans="1:23" ht="12.75">
      <c r="A43" s="2">
        <v>11</v>
      </c>
      <c r="B43" s="2">
        <f t="shared" si="6"/>
        <v>16060</v>
      </c>
      <c r="C43" s="22">
        <f t="shared" si="7"/>
        <v>1.8980000000000001</v>
      </c>
      <c r="D43" s="7">
        <f t="shared" si="8"/>
        <v>0</v>
      </c>
      <c r="E43" s="22">
        <f t="shared" si="1"/>
        <v>0.25544799693743936</v>
      </c>
      <c r="F43" s="22">
        <f t="shared" si="10"/>
        <v>18.192760015312803</v>
      </c>
      <c r="G43" s="22">
        <f t="shared" si="0"/>
        <v>8.76</v>
      </c>
      <c r="H43" s="7">
        <f t="shared" si="12"/>
        <v>4.98</v>
      </c>
      <c r="I43" s="22">
        <f>(G41+H43)/(1+$B$15)^A43</f>
        <v>1.849238924088734</v>
      </c>
      <c r="J43" s="22">
        <f t="shared" si="11"/>
        <v>45.55664470215547</v>
      </c>
      <c r="T43" s="5">
        <f t="shared" si="2"/>
        <v>2</v>
      </c>
      <c r="U43" s="5">
        <f t="shared" si="3"/>
        <v>1</v>
      </c>
      <c r="V43" s="5">
        <f t="shared" si="4"/>
        <v>17</v>
      </c>
      <c r="W43" s="5">
        <f t="shared" si="5"/>
        <v>3</v>
      </c>
    </row>
    <row r="44" spans="1:23" ht="12.75">
      <c r="A44" s="2">
        <v>12</v>
      </c>
      <c r="B44" s="2">
        <f t="shared" si="6"/>
        <v>17520</v>
      </c>
      <c r="C44" s="22">
        <f t="shared" si="7"/>
        <v>1.8980000000000001</v>
      </c>
      <c r="D44" s="7">
        <f t="shared" si="8"/>
        <v>0</v>
      </c>
      <c r="E44" s="22">
        <f t="shared" si="1"/>
        <v>0.2128733307811995</v>
      </c>
      <c r="F44" s="22">
        <f t="shared" si="10"/>
        <v>18.405633346094003</v>
      </c>
      <c r="G44" s="22">
        <f t="shared" si="0"/>
        <v>8.76</v>
      </c>
      <c r="H44" s="7">
        <f t="shared" si="12"/>
        <v>0</v>
      </c>
      <c r="I44" s="22">
        <f>(G42+H44)/(1+$B$15)^A44</f>
        <v>0.9824922959132284</v>
      </c>
      <c r="J44" s="22">
        <f t="shared" si="11"/>
        <v>46.53913699806869</v>
      </c>
      <c r="T44" s="5">
        <f t="shared" si="2"/>
        <v>2</v>
      </c>
      <c r="U44" s="5">
        <f t="shared" si="3"/>
        <v>1</v>
      </c>
      <c r="V44" s="5">
        <f t="shared" si="4"/>
        <v>18</v>
      </c>
      <c r="W44" s="5">
        <f t="shared" si="5"/>
        <v>3</v>
      </c>
    </row>
    <row r="45" spans="1:23" ht="12.75">
      <c r="A45" s="2">
        <v>13</v>
      </c>
      <c r="B45" s="2">
        <f t="shared" si="6"/>
        <v>18980</v>
      </c>
      <c r="C45" s="22">
        <f t="shared" si="7"/>
        <v>1.8980000000000001</v>
      </c>
      <c r="D45" s="7">
        <f t="shared" si="8"/>
        <v>0</v>
      </c>
      <c r="E45" s="22">
        <f t="shared" si="1"/>
        <v>0.17739444231766624</v>
      </c>
      <c r="F45" s="22">
        <f t="shared" si="10"/>
        <v>18.58302778841167</v>
      </c>
      <c r="G45" s="22">
        <f t="shared" si="0"/>
        <v>8.76</v>
      </c>
      <c r="H45" s="7">
        <f t="shared" si="12"/>
        <v>0</v>
      </c>
      <c r="I45" s="22">
        <f>(G43+H45)/(1+$B$15)^A45</f>
        <v>0.8187435799276902</v>
      </c>
      <c r="J45" s="22">
        <f t="shared" si="11"/>
        <v>47.35788057799638</v>
      </c>
      <c r="T45" s="5">
        <f t="shared" si="2"/>
        <v>2</v>
      </c>
      <c r="U45" s="5">
        <f t="shared" si="3"/>
        <v>1</v>
      </c>
      <c r="V45" s="5">
        <f t="shared" si="4"/>
        <v>19</v>
      </c>
      <c r="W45" s="5">
        <f t="shared" si="5"/>
        <v>3</v>
      </c>
    </row>
    <row r="46" spans="1:23" ht="12.75">
      <c r="A46" s="2">
        <v>14</v>
      </c>
      <c r="B46" s="2">
        <f t="shared" si="6"/>
        <v>20440</v>
      </c>
      <c r="C46" s="22">
        <f t="shared" si="7"/>
        <v>1.8980000000000001</v>
      </c>
      <c r="D46" s="7">
        <f t="shared" si="8"/>
        <v>0</v>
      </c>
      <c r="E46" s="22">
        <f t="shared" si="1"/>
        <v>0.14782870193138856</v>
      </c>
      <c r="F46" s="22">
        <f t="shared" si="10"/>
        <v>18.730856490343058</v>
      </c>
      <c r="G46" s="22">
        <f t="shared" si="0"/>
        <v>8.76</v>
      </c>
      <c r="H46" s="7">
        <f t="shared" si="12"/>
        <v>0</v>
      </c>
      <c r="I46" s="22">
        <f>(G44+H46)/(1+$B$15)^A46</f>
        <v>0.6822863166064086</v>
      </c>
      <c r="J46" s="22">
        <f t="shared" si="11"/>
        <v>48.04016689460279</v>
      </c>
      <c r="T46" s="5">
        <f t="shared" si="2"/>
        <v>2</v>
      </c>
      <c r="U46" s="5">
        <f t="shared" si="3"/>
        <v>1</v>
      </c>
      <c r="V46" s="5">
        <f t="shared" si="4"/>
        <v>21</v>
      </c>
      <c r="W46" s="5">
        <f t="shared" si="5"/>
        <v>3</v>
      </c>
    </row>
    <row r="47" spans="1:23" ht="12.75">
      <c r="A47" s="2">
        <v>15</v>
      </c>
      <c r="B47" s="2">
        <f t="shared" si="6"/>
        <v>21900</v>
      </c>
      <c r="C47" s="22">
        <f t="shared" si="7"/>
        <v>1.8980000000000001</v>
      </c>
      <c r="D47" s="7">
        <f t="shared" si="8"/>
        <v>0</v>
      </c>
      <c r="E47" s="22">
        <f t="shared" si="1"/>
        <v>0.12319058494282378</v>
      </c>
      <c r="F47" s="22">
        <f t="shared" si="10"/>
        <v>18.85404707528588</v>
      </c>
      <c r="G47" s="22">
        <f t="shared" si="0"/>
        <v>8.76</v>
      </c>
      <c r="H47" s="7">
        <f t="shared" si="12"/>
        <v>0</v>
      </c>
      <c r="I47" s="22">
        <f>(G45+H47)/(1+$B$15)^A47</f>
        <v>0.5685719305053405</v>
      </c>
      <c r="J47" s="22">
        <f t="shared" si="11"/>
        <v>48.608738825108134</v>
      </c>
      <c r="T47" s="5">
        <f t="shared" si="2"/>
        <v>2</v>
      </c>
      <c r="U47" s="5">
        <f t="shared" si="3"/>
        <v>1</v>
      </c>
      <c r="V47" s="5">
        <f t="shared" si="4"/>
        <v>22</v>
      </c>
      <c r="W47" s="5">
        <f t="shared" si="5"/>
        <v>3</v>
      </c>
    </row>
    <row r="48" spans="1:23" ht="12.75">
      <c r="A48" s="2">
        <v>16</v>
      </c>
      <c r="B48" s="2">
        <f t="shared" si="6"/>
        <v>23360</v>
      </c>
      <c r="C48" s="22">
        <f t="shared" si="7"/>
        <v>1.8980000000000001</v>
      </c>
      <c r="D48" s="7">
        <f t="shared" si="8"/>
        <v>0</v>
      </c>
      <c r="E48" s="22">
        <f t="shared" si="1"/>
        <v>0.1026588207856865</v>
      </c>
      <c r="F48" s="22">
        <f t="shared" si="10"/>
        <v>18.95670589607157</v>
      </c>
      <c r="G48" s="22">
        <f t="shared" si="0"/>
        <v>8.76</v>
      </c>
      <c r="H48" s="7">
        <f t="shared" si="12"/>
        <v>4.98</v>
      </c>
      <c r="I48" s="22">
        <f>(G46+H48)/(1+$B$15)^A48</f>
        <v>0.743167648891113</v>
      </c>
      <c r="J48" s="22">
        <f t="shared" si="11"/>
        <v>49.35190647399925</v>
      </c>
      <c r="T48" s="5">
        <f t="shared" si="2"/>
        <v>2</v>
      </c>
      <c r="U48" s="5">
        <f t="shared" si="3"/>
        <v>1</v>
      </c>
      <c r="V48" s="5">
        <f t="shared" si="4"/>
        <v>24</v>
      </c>
      <c r="W48" s="5">
        <f t="shared" si="5"/>
        <v>4</v>
      </c>
    </row>
    <row r="49" spans="1:23" ht="12.75">
      <c r="A49" s="2">
        <v>17</v>
      </c>
      <c r="B49" s="2">
        <f t="shared" si="6"/>
        <v>24820</v>
      </c>
      <c r="C49" s="22">
        <f t="shared" si="7"/>
        <v>1.8980000000000001</v>
      </c>
      <c r="D49" s="7">
        <f t="shared" si="8"/>
        <v>0</v>
      </c>
      <c r="E49" s="22">
        <f t="shared" si="1"/>
        <v>0.08554901732140542</v>
      </c>
      <c r="F49" s="22">
        <f t="shared" si="10"/>
        <v>19.042254913392973</v>
      </c>
      <c r="G49" s="22">
        <f t="shared" si="0"/>
        <v>8.76</v>
      </c>
      <c r="H49" s="7">
        <f aca="true" t="shared" si="13" ref="H49:H56">IF(W49&gt;W48,$D$3,0)</f>
        <v>0</v>
      </c>
      <c r="I49" s="22">
        <f>(G47+H49)/(1+$B$15)^A49</f>
        <v>0.3948416184064865</v>
      </c>
      <c r="J49" s="22">
        <f t="shared" si="11"/>
        <v>49.74674809240574</v>
      </c>
      <c r="T49" s="5">
        <f t="shared" si="2"/>
        <v>3</v>
      </c>
      <c r="U49" s="5">
        <f t="shared" si="3"/>
        <v>1</v>
      </c>
      <c r="V49" s="5">
        <f t="shared" si="4"/>
        <v>25</v>
      </c>
      <c r="W49" s="5">
        <f t="shared" si="5"/>
        <v>4</v>
      </c>
    </row>
    <row r="50" spans="1:23" ht="12.75">
      <c r="A50" s="2">
        <v>18</v>
      </c>
      <c r="B50" s="2">
        <f t="shared" si="6"/>
        <v>26280</v>
      </c>
      <c r="C50" s="22">
        <f t="shared" si="7"/>
        <v>1.8980000000000001</v>
      </c>
      <c r="D50" s="7">
        <f t="shared" si="8"/>
        <v>0</v>
      </c>
      <c r="E50" s="22">
        <f t="shared" si="1"/>
        <v>0.07129084776783785</v>
      </c>
      <c r="F50" s="22">
        <f t="shared" si="10"/>
        <v>19.11354576116081</v>
      </c>
      <c r="G50" s="22">
        <f t="shared" si="0"/>
        <v>8.76</v>
      </c>
      <c r="H50" s="7">
        <f t="shared" si="13"/>
        <v>0</v>
      </c>
      <c r="I50" s="22">
        <f>(G48+H50)/(1+$B$15)^A50</f>
        <v>0.3290346820054054</v>
      </c>
      <c r="J50" s="22">
        <f t="shared" si="11"/>
        <v>50.075782774411145</v>
      </c>
      <c r="T50" s="5">
        <f t="shared" si="2"/>
        <v>3</v>
      </c>
      <c r="U50" s="5">
        <f t="shared" si="3"/>
        <v>1</v>
      </c>
      <c r="V50" s="5">
        <f t="shared" si="4"/>
        <v>27</v>
      </c>
      <c r="W50" s="5">
        <f t="shared" si="5"/>
        <v>4</v>
      </c>
    </row>
    <row r="51" spans="1:23" ht="12.75">
      <c r="A51" s="2">
        <v>19</v>
      </c>
      <c r="B51" s="2">
        <f t="shared" si="6"/>
        <v>27740</v>
      </c>
      <c r="C51" s="22">
        <f t="shared" si="7"/>
        <v>1.8980000000000001</v>
      </c>
      <c r="D51" s="7">
        <f t="shared" si="8"/>
        <v>0</v>
      </c>
      <c r="E51" s="22">
        <f t="shared" si="1"/>
        <v>0.05940903980653154</v>
      </c>
      <c r="F51" s="22">
        <f t="shared" si="10"/>
        <v>19.172954800967343</v>
      </c>
      <c r="G51" s="22">
        <f t="shared" si="0"/>
        <v>8.76</v>
      </c>
      <c r="H51" s="7">
        <f t="shared" si="13"/>
        <v>0</v>
      </c>
      <c r="I51" s="22">
        <f>(G49+H51)/(1+$B$15)^A51</f>
        <v>0.2741955683378378</v>
      </c>
      <c r="J51" s="22">
        <f t="shared" si="11"/>
        <v>50.34997834274898</v>
      </c>
      <c r="T51" s="5">
        <f t="shared" si="2"/>
        <v>3</v>
      </c>
      <c r="U51" s="5">
        <f t="shared" si="3"/>
        <v>1</v>
      </c>
      <c r="V51" s="5">
        <f t="shared" si="4"/>
        <v>28</v>
      </c>
      <c r="W51" s="5">
        <f t="shared" si="5"/>
        <v>4</v>
      </c>
    </row>
    <row r="52" spans="1:23" ht="12.75">
      <c r="A52" s="2">
        <v>20</v>
      </c>
      <c r="B52" s="2">
        <f t="shared" si="6"/>
        <v>29200</v>
      </c>
      <c r="C52" s="22">
        <f t="shared" si="7"/>
        <v>1.8980000000000001</v>
      </c>
      <c r="D52" s="7">
        <f t="shared" si="8"/>
        <v>0</v>
      </c>
      <c r="E52" s="22">
        <f t="shared" si="1"/>
        <v>0.04950753317210962</v>
      </c>
      <c r="F52" s="22">
        <f t="shared" si="10"/>
        <v>19.222462334139454</v>
      </c>
      <c r="G52" s="22">
        <f t="shared" si="0"/>
        <v>8.76</v>
      </c>
      <c r="H52" s="7">
        <f>IF(W52&gt;W51,$D$3,0)</f>
        <v>0</v>
      </c>
      <c r="I52" s="22">
        <f>(G50+H52)/(1+$B$15)^A52</f>
        <v>0.2284963069481982</v>
      </c>
      <c r="J52" s="22">
        <f t="shared" si="11"/>
        <v>50.57847464969718</v>
      </c>
      <c r="T52" s="5">
        <f t="shared" si="2"/>
        <v>3</v>
      </c>
      <c r="U52" s="5">
        <f t="shared" si="3"/>
        <v>1</v>
      </c>
      <c r="V52" s="5">
        <f t="shared" si="4"/>
        <v>30</v>
      </c>
      <c r="W52" s="5">
        <f t="shared" si="5"/>
        <v>4</v>
      </c>
    </row>
    <row r="53" spans="1:23" ht="12.75">
      <c r="A53" s="2">
        <v>21</v>
      </c>
      <c r="B53" s="2">
        <f t="shared" si="6"/>
        <v>30660</v>
      </c>
      <c r="C53" s="22">
        <f t="shared" si="7"/>
        <v>1.8980000000000001</v>
      </c>
      <c r="D53" s="7">
        <f t="shared" si="8"/>
        <v>0</v>
      </c>
      <c r="E53" s="22">
        <f t="shared" si="1"/>
        <v>0.04125627764342468</v>
      </c>
      <c r="F53" s="22">
        <f t="shared" si="10"/>
        <v>19.263718611782878</v>
      </c>
      <c r="G53" s="22">
        <f t="shared" si="0"/>
        <v>8.76</v>
      </c>
      <c r="H53" s="7">
        <f t="shared" si="13"/>
        <v>0</v>
      </c>
      <c r="I53" s="22">
        <f>(G51+H53)/(1+$B$15)^A53</f>
        <v>0.1904135891234985</v>
      </c>
      <c r="J53" s="22">
        <f t="shared" si="11"/>
        <v>50.76888823882068</v>
      </c>
      <c r="T53" s="5">
        <f t="shared" si="2"/>
        <v>3</v>
      </c>
      <c r="U53" s="5">
        <f t="shared" si="3"/>
        <v>1</v>
      </c>
      <c r="V53" s="5">
        <f t="shared" si="4"/>
        <v>31</v>
      </c>
      <c r="W53" s="5">
        <f t="shared" si="5"/>
        <v>4</v>
      </c>
    </row>
    <row r="54" spans="1:23" ht="12.75">
      <c r="A54" s="2">
        <v>22</v>
      </c>
      <c r="B54" s="2">
        <f t="shared" si="6"/>
        <v>32120</v>
      </c>
      <c r="C54" s="22">
        <f t="shared" si="7"/>
        <v>1.8980000000000001</v>
      </c>
      <c r="D54" s="7">
        <f t="shared" si="8"/>
        <v>0</v>
      </c>
      <c r="E54" s="22">
        <f t="shared" si="1"/>
        <v>0.03438023136952057</v>
      </c>
      <c r="F54" s="22">
        <f t="shared" si="10"/>
        <v>19.2980988431524</v>
      </c>
      <c r="G54" s="22">
        <f t="shared" si="0"/>
        <v>8.76</v>
      </c>
      <c r="H54" s="7">
        <f>IF(W54&gt;W53,$D$3,0)</f>
        <v>4.98</v>
      </c>
      <c r="I54" s="22">
        <f>(G52+H54)/(1+$B$15)^A54</f>
        <v>0.24888534194795187</v>
      </c>
      <c r="J54" s="22">
        <f t="shared" si="11"/>
        <v>51.01777358076863</v>
      </c>
      <c r="T54" s="5">
        <f t="shared" si="2"/>
        <v>3</v>
      </c>
      <c r="U54" s="5">
        <f t="shared" si="3"/>
        <v>1</v>
      </c>
      <c r="V54" s="5">
        <f t="shared" si="4"/>
        <v>33</v>
      </c>
      <c r="W54" s="5">
        <f t="shared" si="5"/>
        <v>5</v>
      </c>
    </row>
    <row r="55" spans="1:23" ht="12.75">
      <c r="A55" s="2">
        <v>23</v>
      </c>
      <c r="B55" s="2">
        <f t="shared" si="6"/>
        <v>33580</v>
      </c>
      <c r="C55" s="22">
        <f t="shared" si="7"/>
        <v>1.8980000000000001</v>
      </c>
      <c r="D55" s="7">
        <f t="shared" si="8"/>
        <v>0</v>
      </c>
      <c r="E55" s="22">
        <f t="shared" si="1"/>
        <v>0.028650192807933808</v>
      </c>
      <c r="F55" s="22">
        <f t="shared" si="10"/>
        <v>19.326749035960333</v>
      </c>
      <c r="G55" s="22">
        <f t="shared" si="0"/>
        <v>8.76</v>
      </c>
      <c r="H55" s="7">
        <f t="shared" si="13"/>
        <v>0</v>
      </c>
      <c r="I55" s="22">
        <f>(G53+H55)/(1+$B$15)^A55</f>
        <v>0.13223165911354065</v>
      </c>
      <c r="J55" s="22">
        <f t="shared" si="11"/>
        <v>51.15000523988218</v>
      </c>
      <c r="T55" s="5">
        <f t="shared" si="2"/>
        <v>3</v>
      </c>
      <c r="U55" s="5">
        <f t="shared" si="3"/>
        <v>1</v>
      </c>
      <c r="V55" s="5">
        <f t="shared" si="4"/>
        <v>34</v>
      </c>
      <c r="W55" s="5">
        <f t="shared" si="5"/>
        <v>5</v>
      </c>
    </row>
    <row r="56" spans="1:23" ht="12.75">
      <c r="A56" s="2">
        <v>24</v>
      </c>
      <c r="B56" s="2">
        <f t="shared" si="6"/>
        <v>35040</v>
      </c>
      <c r="C56" s="22">
        <f t="shared" si="7"/>
        <v>1.8980000000000001</v>
      </c>
      <c r="D56" s="7">
        <f t="shared" si="8"/>
        <v>0</v>
      </c>
      <c r="E56" s="22">
        <f t="shared" si="1"/>
        <v>0.023875160673278176</v>
      </c>
      <c r="F56" s="22">
        <f t="shared" si="10"/>
        <v>19.35062419663361</v>
      </c>
      <c r="G56" s="22">
        <f t="shared" si="0"/>
        <v>8.76</v>
      </c>
      <c r="H56" s="7">
        <f t="shared" si="13"/>
        <v>0</v>
      </c>
      <c r="I56" s="22">
        <f>(G54+H56)/(1+$B$15)^A56</f>
        <v>0.11019304926128387</v>
      </c>
      <c r="J56" s="22">
        <f t="shared" si="11"/>
        <v>51.26019828914346</v>
      </c>
      <c r="T56" s="5">
        <f t="shared" si="2"/>
        <v>3</v>
      </c>
      <c r="U56" s="5">
        <f t="shared" si="3"/>
        <v>1</v>
      </c>
      <c r="V56" s="5">
        <f t="shared" si="4"/>
        <v>36</v>
      </c>
      <c r="W56" s="5">
        <f t="shared" si="5"/>
        <v>5</v>
      </c>
    </row>
    <row r="57" spans="1:23" ht="12.75">
      <c r="A57" s="2">
        <v>25</v>
      </c>
      <c r="B57" s="2">
        <f t="shared" si="6"/>
        <v>36500</v>
      </c>
      <c r="C57" s="22">
        <f t="shared" si="7"/>
        <v>1.8980000000000001</v>
      </c>
      <c r="D57" s="7">
        <f t="shared" si="8"/>
        <v>0</v>
      </c>
      <c r="E57" s="22">
        <f t="shared" si="1"/>
        <v>0.01989596722773181</v>
      </c>
      <c r="F57" s="22">
        <f t="shared" si="10"/>
        <v>19.370520163861343</v>
      </c>
      <c r="G57" s="22">
        <f t="shared" si="0"/>
        <v>8.76</v>
      </c>
      <c r="H57" s="7">
        <f aca="true" t="shared" si="14" ref="H57:H62">IF(W57&gt;W56,$D$3,0)</f>
        <v>0</v>
      </c>
      <c r="I57" s="22">
        <f>(G55+H57)/(1+$B$15)^A57</f>
        <v>0.09182754105106988</v>
      </c>
      <c r="J57" s="22">
        <f t="shared" si="11"/>
        <v>51.35202583019453</v>
      </c>
      <c r="T57" s="5">
        <f t="shared" si="2"/>
        <v>4</v>
      </c>
      <c r="U57" s="5">
        <f t="shared" si="3"/>
        <v>1</v>
      </c>
      <c r="V57" s="5">
        <f t="shared" si="4"/>
        <v>37</v>
      </c>
      <c r="W57" s="5">
        <f t="shared" si="5"/>
        <v>5</v>
      </c>
    </row>
    <row r="58" spans="1:23" ht="12.75">
      <c r="A58" s="2">
        <v>26</v>
      </c>
      <c r="B58" s="2">
        <f t="shared" si="6"/>
        <v>37960</v>
      </c>
      <c r="C58" s="22">
        <f t="shared" si="7"/>
        <v>1.8980000000000001</v>
      </c>
      <c r="D58" s="7">
        <f t="shared" si="8"/>
        <v>0</v>
      </c>
      <c r="E58" s="22">
        <f t="shared" si="1"/>
        <v>0.01657997268977651</v>
      </c>
      <c r="F58" s="22">
        <f t="shared" si="10"/>
        <v>19.38710013655112</v>
      </c>
      <c r="G58" s="22">
        <f t="shared" si="0"/>
        <v>8.76</v>
      </c>
      <c r="H58" s="7">
        <f t="shared" si="14"/>
        <v>0</v>
      </c>
      <c r="I58" s="22">
        <f>(G56+H58)/(1+$B$15)^A58</f>
        <v>0.07652295087589157</v>
      </c>
      <c r="J58" s="22">
        <f t="shared" si="11"/>
        <v>51.42854878107042</v>
      </c>
      <c r="T58" s="5">
        <f t="shared" si="2"/>
        <v>4</v>
      </c>
      <c r="U58" s="5">
        <f t="shared" si="3"/>
        <v>1</v>
      </c>
      <c r="V58" s="5">
        <f t="shared" si="4"/>
        <v>38</v>
      </c>
      <c r="W58" s="5">
        <f t="shared" si="5"/>
        <v>5</v>
      </c>
    </row>
    <row r="59" spans="1:23" ht="12.75">
      <c r="A59" s="2">
        <v>27</v>
      </c>
      <c r="B59" s="2">
        <f t="shared" si="6"/>
        <v>39420</v>
      </c>
      <c r="C59" s="22">
        <f t="shared" si="7"/>
        <v>1.8980000000000001</v>
      </c>
      <c r="D59" s="7">
        <f t="shared" si="8"/>
        <v>0</v>
      </c>
      <c r="E59" s="22">
        <f t="shared" si="1"/>
        <v>0.013816643908147092</v>
      </c>
      <c r="F59" s="22">
        <f t="shared" si="10"/>
        <v>19.400916780459266</v>
      </c>
      <c r="G59" s="22">
        <f t="shared" si="0"/>
        <v>8.76</v>
      </c>
      <c r="H59" s="7">
        <f t="shared" si="14"/>
        <v>4.98</v>
      </c>
      <c r="I59" s="22">
        <f>(G57+H59)/(1+$B$15)^A59</f>
        <v>0.10002143693252952</v>
      </c>
      <c r="J59" s="22">
        <f t="shared" si="11"/>
        <v>51.52857021800295</v>
      </c>
      <c r="T59" s="5">
        <f t="shared" si="2"/>
        <v>4</v>
      </c>
      <c r="U59" s="5">
        <f t="shared" si="3"/>
        <v>1</v>
      </c>
      <c r="V59" s="5">
        <f t="shared" si="4"/>
        <v>40</v>
      </c>
      <c r="W59" s="5">
        <f t="shared" si="5"/>
        <v>6</v>
      </c>
    </row>
    <row r="60" spans="1:23" ht="12.75">
      <c r="A60" s="2">
        <v>28</v>
      </c>
      <c r="B60" s="2">
        <f t="shared" si="6"/>
        <v>40880</v>
      </c>
      <c r="C60" s="22">
        <f t="shared" si="7"/>
        <v>1.8980000000000001</v>
      </c>
      <c r="D60" s="7">
        <f t="shared" si="8"/>
        <v>0</v>
      </c>
      <c r="E60" s="22">
        <f t="shared" si="1"/>
        <v>0.01151386992345591</v>
      </c>
      <c r="F60" s="22">
        <f t="shared" si="10"/>
        <v>19.41243065038272</v>
      </c>
      <c r="G60" s="22">
        <f t="shared" si="0"/>
        <v>8.76</v>
      </c>
      <c r="H60" s="7">
        <f t="shared" si="14"/>
        <v>0</v>
      </c>
      <c r="I60" s="22">
        <f>(G58+H60)/(1+$B$15)^A60</f>
        <v>0.05314093810825804</v>
      </c>
      <c r="J60" s="22">
        <f t="shared" si="11"/>
        <v>51.581711156111204</v>
      </c>
      <c r="T60" s="5">
        <f t="shared" si="2"/>
        <v>4</v>
      </c>
      <c r="U60" s="5">
        <f t="shared" si="3"/>
        <v>1</v>
      </c>
      <c r="V60" s="5">
        <f t="shared" si="4"/>
        <v>41</v>
      </c>
      <c r="W60" s="5">
        <f t="shared" si="5"/>
        <v>6</v>
      </c>
    </row>
    <row r="61" spans="1:23" ht="12.75">
      <c r="A61" s="2">
        <v>29</v>
      </c>
      <c r="B61" s="2">
        <f t="shared" si="6"/>
        <v>42340</v>
      </c>
      <c r="C61" s="22">
        <f t="shared" si="7"/>
        <v>1.8980000000000001</v>
      </c>
      <c r="D61" s="7">
        <f t="shared" si="8"/>
        <v>0</v>
      </c>
      <c r="E61" s="22">
        <f t="shared" si="1"/>
        <v>0.009594891602879926</v>
      </c>
      <c r="F61" s="22">
        <f t="shared" si="10"/>
        <v>19.4220255419856</v>
      </c>
      <c r="G61" s="1"/>
      <c r="H61" s="7">
        <f t="shared" si="14"/>
        <v>0</v>
      </c>
      <c r="I61" s="22">
        <f>(G59+H61)/(1+$B$15)^A61</f>
        <v>0.044284115090215036</v>
      </c>
      <c r="J61" s="22">
        <f t="shared" si="11"/>
        <v>51.62599527120142</v>
      </c>
      <c r="T61" s="5">
        <f t="shared" si="2"/>
        <v>4</v>
      </c>
      <c r="U61" s="5">
        <f t="shared" si="3"/>
        <v>1</v>
      </c>
      <c r="V61" s="5">
        <f t="shared" si="4"/>
        <v>43</v>
      </c>
      <c r="W61" s="5">
        <f t="shared" si="5"/>
        <v>6</v>
      </c>
    </row>
    <row r="62" spans="1:23" ht="12.75">
      <c r="A62" s="2">
        <v>30</v>
      </c>
      <c r="B62" s="2">
        <f t="shared" si="6"/>
        <v>43800</v>
      </c>
      <c r="C62" s="22">
        <f t="shared" si="7"/>
        <v>1.8980000000000001</v>
      </c>
      <c r="D62" s="7">
        <f t="shared" si="8"/>
        <v>0</v>
      </c>
      <c r="E62" s="22">
        <f t="shared" si="1"/>
        <v>0.007995743002399937</v>
      </c>
      <c r="F62" s="22">
        <f t="shared" si="10"/>
        <v>19.430021284988</v>
      </c>
      <c r="G62" s="24">
        <f>SUM(G30:G60)</f>
        <v>262.7999999999999</v>
      </c>
      <c r="H62" s="7">
        <f t="shared" si="14"/>
        <v>0</v>
      </c>
      <c r="I62" s="22">
        <f>(G60+H62)/(1+$B$15)^A62</f>
        <v>0.036903429241845864</v>
      </c>
      <c r="J62" s="22">
        <f t="shared" si="11"/>
        <v>51.662898700443264</v>
      </c>
      <c r="T62" s="5">
        <f t="shared" si="2"/>
        <v>4</v>
      </c>
      <c r="U62" s="5">
        <f t="shared" si="3"/>
        <v>1</v>
      </c>
      <c r="V62" s="5">
        <f t="shared" si="4"/>
        <v>44</v>
      </c>
      <c r="W62" s="5">
        <f t="shared" si="5"/>
        <v>6</v>
      </c>
    </row>
    <row r="63" spans="1:18" ht="12.75">
      <c r="A63" s="1"/>
      <c r="B63" s="1"/>
      <c r="C63" s="1"/>
      <c r="D63" s="1"/>
      <c r="E63" s="1"/>
      <c r="F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8" ht="12.75">
      <c r="A64" s="1"/>
      <c r="B64" s="1"/>
      <c r="C64" s="24">
        <f>SUM(C32:C62)</f>
        <v>56.94000000000004</v>
      </c>
      <c r="D64" s="24">
        <f>SUM(D32:D62)</f>
        <v>9.98</v>
      </c>
      <c r="G64" s="28"/>
      <c r="H64" s="24">
        <f>SUM(H32:H62)</f>
        <v>29.880000000000003</v>
      </c>
    </row>
    <row r="65" ht="12.75">
      <c r="F65" s="8"/>
    </row>
    <row r="66" ht="12.75">
      <c r="C66" s="28"/>
    </row>
  </sheetData>
  <sheetProtection/>
  <mergeCells count="3">
    <mergeCell ref="C30:F30"/>
    <mergeCell ref="T30:U30"/>
    <mergeCell ref="V30:W30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27" sqref="A27"/>
    </sheetView>
  </sheetViews>
  <sheetFormatPr defaultColWidth="8.8515625" defaultRowHeight="12.75"/>
  <cols>
    <col min="1" max="1" width="32.00390625" style="0" customWidth="1"/>
    <col min="2" max="2" width="8.8515625" style="0" customWidth="1"/>
    <col min="3" max="3" width="25.00390625" style="0" bestFit="1" customWidth="1"/>
    <col min="4" max="4" width="17.7109375" style="0" bestFit="1" customWidth="1"/>
    <col min="5" max="5" width="10.28125" style="0" bestFit="1" customWidth="1"/>
    <col min="6" max="6" width="17.28125" style="0" customWidth="1"/>
    <col min="7" max="7" width="13.8515625" style="0" bestFit="1" customWidth="1"/>
    <col min="8" max="8" width="13.421875" style="0" bestFit="1" customWidth="1"/>
    <col min="9" max="9" width="11.421875" style="0" bestFit="1" customWidth="1"/>
    <col min="10" max="10" width="13.7109375" style="0" bestFit="1" customWidth="1"/>
    <col min="11" max="19" width="8.8515625" style="0" customWidth="1"/>
    <col min="20" max="20" width="13.7109375" style="0" bestFit="1" customWidth="1"/>
    <col min="21" max="21" width="10.421875" style="0" bestFit="1" customWidth="1"/>
    <col min="22" max="22" width="13.7109375" style="0" bestFit="1" customWidth="1"/>
    <col min="23" max="23" width="10.421875" style="0" bestFit="1" customWidth="1"/>
  </cols>
  <sheetData>
    <row r="1" spans="8:18" ht="12.75"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3:18" ht="12.75">
      <c r="C2" s="27" t="s">
        <v>8</v>
      </c>
      <c r="D2" s="27" t="s">
        <v>30</v>
      </c>
      <c r="H2" s="6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0" ht="12.75">
      <c r="A3" s="14" t="s">
        <v>10</v>
      </c>
      <c r="B3" s="2"/>
      <c r="C3" s="17">
        <v>9.98</v>
      </c>
      <c r="D3" s="17">
        <v>4.98</v>
      </c>
      <c r="F3" s="6"/>
      <c r="G3" s="6"/>
      <c r="H3" s="6"/>
      <c r="I3" s="6"/>
      <c r="J3" s="6"/>
    </row>
    <row r="4" spans="1:4" ht="12.75">
      <c r="A4" s="14" t="s">
        <v>9</v>
      </c>
      <c r="B4" s="2"/>
      <c r="C4" s="18">
        <v>6</v>
      </c>
      <c r="D4" s="18">
        <v>8</v>
      </c>
    </row>
    <row r="5" spans="1:4" ht="12.75">
      <c r="A5" s="5" t="s">
        <v>11</v>
      </c>
      <c r="B5" s="2"/>
      <c r="C5" s="18">
        <v>13</v>
      </c>
      <c r="D5" s="18">
        <v>60</v>
      </c>
    </row>
    <row r="6" spans="1:7" ht="12.75">
      <c r="A6" s="14" t="s">
        <v>12</v>
      </c>
      <c r="B6" s="2"/>
      <c r="C6" s="18">
        <v>12000</v>
      </c>
      <c r="D6" s="18">
        <v>1000</v>
      </c>
      <c r="G6" s="8"/>
    </row>
    <row r="7" spans="1:4" ht="12.75">
      <c r="A7" s="4" t="s">
        <v>18</v>
      </c>
      <c r="B7" s="17">
        <v>0.1</v>
      </c>
      <c r="C7" s="1"/>
      <c r="D7" s="1"/>
    </row>
    <row r="8" spans="1:4" ht="12.75">
      <c r="A8" s="5" t="s">
        <v>17</v>
      </c>
      <c r="B8" s="18">
        <v>4</v>
      </c>
      <c r="C8" s="1"/>
      <c r="D8" s="1"/>
    </row>
    <row r="9" spans="1:4" ht="12.75">
      <c r="A9" s="5" t="s">
        <v>16</v>
      </c>
      <c r="B9" s="2">
        <f>B8*365</f>
        <v>1460</v>
      </c>
      <c r="C9" s="1"/>
      <c r="D9" s="1"/>
    </row>
    <row r="10" spans="1:4" ht="12.75">
      <c r="A10" s="14" t="s">
        <v>15</v>
      </c>
      <c r="B10" s="2"/>
      <c r="C10" s="12">
        <f>$B$9*C5/1000*$B$7</f>
        <v>1.8980000000000001</v>
      </c>
      <c r="D10" s="12">
        <f>$B$9*D5/1000*$B$7</f>
        <v>8.76</v>
      </c>
    </row>
    <row r="11" spans="1:4" ht="12.75">
      <c r="A11" s="26" t="s">
        <v>13</v>
      </c>
      <c r="B11" s="2"/>
      <c r="C11" s="20">
        <f>C6/$B$9</f>
        <v>8.219178082191782</v>
      </c>
      <c r="D11" s="20">
        <f>D6/$B$9</f>
        <v>0.684931506849315</v>
      </c>
    </row>
    <row r="12" spans="1:4" ht="12.75">
      <c r="A12" s="15" t="s">
        <v>14</v>
      </c>
      <c r="B12" s="2"/>
      <c r="C12" s="20">
        <f>C11*C4</f>
        <v>49.31506849315069</v>
      </c>
      <c r="D12" s="20">
        <f>D11*D4</f>
        <v>5.47945205479452</v>
      </c>
    </row>
    <row r="13" spans="1:4" ht="12.75">
      <c r="A13" s="5" t="s">
        <v>19</v>
      </c>
      <c r="B13" s="18">
        <v>1</v>
      </c>
      <c r="C13" s="1"/>
      <c r="D13" s="1"/>
    </row>
    <row r="14" spans="1:4" ht="12.75">
      <c r="A14" s="15" t="s">
        <v>31</v>
      </c>
      <c r="B14" s="19">
        <v>30</v>
      </c>
      <c r="C14" s="1"/>
      <c r="D14" s="1"/>
    </row>
    <row r="15" spans="1:4" ht="12.75">
      <c r="A15" s="6"/>
      <c r="B15" s="1"/>
      <c r="C15" s="1" t="s">
        <v>8</v>
      </c>
      <c r="D15" s="1" t="s">
        <v>30</v>
      </c>
    </row>
    <row r="16" spans="1:4" ht="12.75">
      <c r="A16" s="5" t="s">
        <v>20</v>
      </c>
      <c r="B16" s="18">
        <v>0.02</v>
      </c>
      <c r="C16" s="1"/>
      <c r="D16" s="1"/>
    </row>
    <row r="17" spans="1:4" ht="12.75">
      <c r="A17" s="15" t="s">
        <v>3</v>
      </c>
      <c r="B17" s="2"/>
      <c r="C17" s="16">
        <f>-PV($B$16,$B$14,$C$10,0,1)</f>
        <v>43.35864208852248</v>
      </c>
      <c r="D17" s="16">
        <f>-PV($B$16,$B$14,$D$10,0,1)</f>
        <v>200.1168096393345</v>
      </c>
    </row>
    <row r="18" spans="1:4" ht="12.75">
      <c r="A18" s="15" t="s">
        <v>4</v>
      </c>
      <c r="B18" s="7"/>
      <c r="C18" s="16">
        <f>-PV($B$16*C12,1+INT($B$14/C12),C3,0,1)</f>
        <v>9.98</v>
      </c>
      <c r="D18" s="16">
        <f>-PV($B$16*D12,1+INT($B$14/D12),D3,0,1)</f>
        <v>23.404610440242703</v>
      </c>
    </row>
    <row r="19" spans="1:4" ht="12.75">
      <c r="A19" s="15" t="s">
        <v>6</v>
      </c>
      <c r="B19" s="2"/>
      <c r="C19" s="16">
        <f>C17+C18</f>
        <v>53.33864208852248</v>
      </c>
      <c r="D19" s="16">
        <f>D17+D18</f>
        <v>223.52142007957718</v>
      </c>
    </row>
    <row r="20" spans="1:4" ht="12.75">
      <c r="A20" s="5" t="s">
        <v>20</v>
      </c>
      <c r="B20" s="18">
        <v>0.2</v>
      </c>
      <c r="C20" s="1"/>
      <c r="D20" s="1"/>
    </row>
    <row r="21" spans="1:4" ht="12.75">
      <c r="A21" s="15" t="s">
        <v>3</v>
      </c>
      <c r="B21" s="2"/>
      <c r="C21" s="16">
        <f>-PV($B$20,$B$14,$C$10,0,1)</f>
        <v>11.3400255419856</v>
      </c>
      <c r="D21" s="16">
        <f>-PV($B$20,$B$14,$D$10,0,1)</f>
        <v>52.33857942454892</v>
      </c>
    </row>
    <row r="22" spans="1:4" ht="12.75">
      <c r="A22" s="15" t="s">
        <v>4</v>
      </c>
      <c r="B22" s="7"/>
      <c r="C22" s="16">
        <f>-PV($B$20*$C$12,1+INT($B$14/$C$12),$C$3,0,1)</f>
        <v>9.98</v>
      </c>
      <c r="D22" s="16">
        <f>-PV($B$20*$D$12,1+INT($B$14/$D$12),$D$3,0,1)</f>
        <v>9.41188802547622</v>
      </c>
    </row>
    <row r="23" spans="1:4" ht="12.75">
      <c r="A23" s="15" t="s">
        <v>6</v>
      </c>
      <c r="B23" s="2"/>
      <c r="C23" s="16">
        <f>C21+C22</f>
        <v>21.3200255419856</v>
      </c>
      <c r="D23" s="16">
        <f>D21+D22</f>
        <v>61.75046745002514</v>
      </c>
    </row>
    <row r="24" spans="1:4" ht="12.75">
      <c r="A24" s="9"/>
      <c r="B24" s="10"/>
      <c r="C24" s="32"/>
      <c r="D24" s="3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Marx</dc:creator>
  <cp:keywords/>
  <dc:description/>
  <cp:lastModifiedBy>Fuqua School of Business</cp:lastModifiedBy>
  <dcterms:created xsi:type="dcterms:W3CDTF">2008-11-03T15:24:11Z</dcterms:created>
  <dcterms:modified xsi:type="dcterms:W3CDTF">2009-10-16T18:04:41Z</dcterms:modified>
  <cp:category/>
  <cp:version/>
  <cp:contentType/>
  <cp:contentStatus/>
</cp:coreProperties>
</file>